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<sst xmlns="http://schemas.openxmlformats.org/spreadsheetml/2006/main" count="2860" uniqueCount="2079">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</sst>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Твърдица</v>
      </c>
      <c r="C2" s="1751"/>
      <c r="D2" s="1752"/>
      <c r="E2" s="1021"/>
      <c r="F2" s="1022">
        <f>+OTCHET!H9</f>
        <v>0</v>
      </c>
      <c r="G2" s="1023" t="str">
        <f>+OTCHET!F12</f>
        <v>7004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3</v>
      </c>
      <c r="K20" s="1097"/>
      <c r="L20" s="1116">
        <f t="shared" si="4"/>
        <v>0</v>
      </c>
      <c r="M20" s="1097"/>
      <c r="N20" s="1117">
        <f t="shared" si="5"/>
        <v>3</v>
      </c>
      <c r="O20" s="1099"/>
      <c r="P20" s="1115">
        <f>+ROUND(+SUM(OTCHET!E82:E90),0)</f>
        <v>0</v>
      </c>
      <c r="Q20" s="1116">
        <f>+ROUND(+SUM(OTCHET!L82:L90),0)</f>
        <v>3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3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3</v>
      </c>
      <c r="O23" s="1099"/>
      <c r="P23" s="1127">
        <f>+ROUND(+SUM(P13,P14,P16,P17,P18,P19,P20,P21,P22),0)</f>
        <v>0</v>
      </c>
      <c r="Q23" s="1127">
        <f>+ROUND(+SUM(Q13,Q14,Q16,Q17,Q18,Q19,Q20,Q21,Q22),0)</f>
        <v>3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3</v>
      </c>
      <c r="K48" s="1097"/>
      <c r="L48" s="1202">
        <f>+ROUND(L23+L28+L35+L40+L46,0)</f>
        <v>0</v>
      </c>
      <c r="M48" s="1097"/>
      <c r="N48" s="1203">
        <f>+ROUND(N23+N28+N35+N40+N46,0)</f>
        <v>3</v>
      </c>
      <c r="O48" s="1204"/>
      <c r="P48" s="1201">
        <f>+ROUND(P23+P28+P35+P40+P46,0)</f>
        <v>0</v>
      </c>
      <c r="Q48" s="1202">
        <f>+ROUND(Q23+Q28+Q35+Q40+Q46,0)</f>
        <v>3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-48</v>
      </c>
      <c r="K83" s="1097"/>
      <c r="L83" s="1257">
        <f>+ROUND(L48,0)-ROUND(L77,0)+ROUND(L81,0)</f>
        <v>0</v>
      </c>
      <c r="M83" s="1097"/>
      <c r="N83" s="1258">
        <f>+ROUND(N48,0)-ROUND(N77,0)+ROUND(N81,0)</f>
        <v>-48</v>
      </c>
      <c r="O83" s="1259"/>
      <c r="P83" s="1256">
        <f>+ROUND(P48,0)-ROUND(P77,0)+ROUND(P81,0)</f>
        <v>0</v>
      </c>
      <c r="Q83" s="1257">
        <f>+ROUND(Q48,0)-ROUND(Q77,0)+ROUND(Q81,0)</f>
        <v>-48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48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48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39762</v>
      </c>
      <c r="K131" s="1097"/>
      <c r="L131" s="1122">
        <f>+IF($P$2=33,$Q131,0)</f>
        <v>0</v>
      </c>
      <c r="M131" s="1097"/>
      <c r="N131" s="1123">
        <f>+ROUND(+G131+J131+L131,0)</f>
        <v>39762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39762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-48</v>
      </c>
      <c r="K132" s="1097"/>
      <c r="L132" s="1297">
        <f>+ROUND(+L131-L129-L130,0)</f>
        <v>0</v>
      </c>
      <c r="M132" s="1097"/>
      <c r="N132" s="1298">
        <f>+ROUND(+N131-N129-N130,0)</f>
        <v>-48</v>
      </c>
      <c r="O132" s="1099"/>
      <c r="P132" s="1296">
        <f>+ROUND(+P131-P129-P130,0)</f>
        <v>0</v>
      </c>
      <c r="Q132" s="1297">
        <f>+ROUND(+Q131-Q129-Q130,0)</f>
        <v>-48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43322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3</v>
      </c>
      <c r="G22" s="766">
        <f>+G23+G25+G36+G37</f>
        <v>0</v>
      </c>
      <c r="H22" s="767">
        <f>+H23+H25+H36+H37</f>
        <v>3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3</v>
      </c>
      <c r="G25" s="785">
        <f>+G26+G30+G31+G32+G33</f>
        <v>0</v>
      </c>
      <c r="H25" s="786">
        <f>+H26+H30+H31+H32+H33</f>
        <v>3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3</v>
      </c>
      <c r="G26" s="790">
        <f>OTCHET!I75</f>
        <v>0</v>
      </c>
      <c r="H26" s="791">
        <f>OTCHET!J75</f>
        <v>3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-48</v>
      </c>
      <c r="G64" s="930">
        <f>+G22-G38+G56-G63</f>
        <v>0</v>
      </c>
      <c r="H64" s="931">
        <f>+H22-H38+H56-H63</f>
        <v>-48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48</v>
      </c>
      <c r="G66" s="940">
        <f>SUM(+G68+G76+G77+G84+G85+G86+G89+G90+G91+G92+G93+G94+G95)</f>
        <v>0</v>
      </c>
      <c r="H66" s="941">
        <f>SUM(+H68+H76+H77+H84+H85+H86+H89+H90+H91+H92+H93+H94+H95)</f>
        <v>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-39762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-39762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81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1921</v>
      </c>
      <c r="C9" s="1847"/>
      <c r="D9" s="1848"/>
      <c r="E9" s="115">
        <v>43101</v>
      </c>
      <c r="F9" s="116">
        <v>43312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Твърдица</v>
      </c>
      <c r="C12" s="1809"/>
      <c r="D12" s="1810"/>
      <c r="E12" s="118" t="s">
        <v>975</v>
      </c>
      <c r="F12" s="1588" t="s">
        <v>1562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3</v>
      </c>
      <c r="K75" s="170">
        <f>SUM(K76:K90)</f>
        <v>0</v>
      </c>
      <c r="L75" s="1378">
        <f t="shared" si="13"/>
        <v>3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3</v>
      </c>
      <c r="K82" s="160">
        <v>0</v>
      </c>
      <c r="L82" s="296">
        <f t="shared" si="14"/>
        <v>3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3</v>
      </c>
      <c r="K170" s="214">
        <f t="shared" si="39"/>
        <v>0</v>
      </c>
      <c r="L170" s="211">
        <f t="shared" si="39"/>
        <v>3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Твърдица</v>
      </c>
      <c r="C177" s="1806"/>
      <c r="D177" s="1807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Твърдица</v>
      </c>
      <c r="C180" s="1809"/>
      <c r="D180" s="181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Твърдица</v>
      </c>
      <c r="C352" s="1806"/>
      <c r="D352" s="1807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Твърдица</v>
      </c>
      <c r="C355" s="1809"/>
      <c r="D355" s="181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Твърдица</v>
      </c>
      <c r="C437" s="1806"/>
      <c r="D437" s="1807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Твърдица</v>
      </c>
      <c r="C440" s="1809"/>
      <c r="D440" s="181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-48</v>
      </c>
      <c r="K447" s="550">
        <f t="shared" si="103"/>
        <v>0</v>
      </c>
      <c r="L447" s="551">
        <f t="shared" si="103"/>
        <v>-48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48</v>
      </c>
      <c r="K448" s="557">
        <f t="shared" si="104"/>
        <v>0</v>
      </c>
      <c r="L448" s="558">
        <f>+L599</f>
        <v>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Твърдица</v>
      </c>
      <c r="C453" s="1806"/>
      <c r="D453" s="1807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Твърдица</v>
      </c>
      <c r="C456" s="1809"/>
      <c r="D456" s="181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48</v>
      </c>
      <c r="K568" s="583">
        <f t="shared" si="133"/>
        <v>0</v>
      </c>
      <c r="L568" s="580">
        <f t="shared" si="133"/>
        <v>48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-39762</v>
      </c>
      <c r="K575" s="1655">
        <v>0</v>
      </c>
      <c r="L575" s="1395">
        <f t="shared" si="134"/>
        <v>-39762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48</v>
      </c>
      <c r="K599" s="668">
        <f t="shared" si="138"/>
        <v>0</v>
      </c>
      <c r="L599" s="664">
        <f t="shared" si="138"/>
        <v>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2076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2077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43322</v>
      </c>
      <c r="C607" s="1774"/>
      <c r="D607" s="677" t="s">
        <v>892</v>
      </c>
      <c r="E607" s="678" t="s">
        <v>2078</v>
      </c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РА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805" t="str">
        <f>$B$9</f>
        <v>Твърдица</v>
      </c>
      <c r="C623" s="1806"/>
      <c r="D623" s="1807"/>
      <c r="E623" s="115">
        <f>$E$9</f>
        <v>43101</v>
      </c>
      <c r="F623" s="227">
        <f>$F$9</f>
        <v>43312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64" t="str">
        <f>$B$12</f>
        <v>Твърдица</v>
      </c>
      <c r="C626" s="1865"/>
      <c r="D626" s="1866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2018-03-23T11:26:22Z</cp:lastPrinted>
  <dcterms:created xsi:type="dcterms:W3CDTF">1997-12-10T11:54:07Z</dcterms:created>
  <dcterms:modified xsi:type="dcterms:W3CDTF">2018-08-10T05:22:18Z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